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495" yWindow="570" windowWidth="14400" windowHeight="8145"/>
  </bookViews>
  <sheets>
    <sheet name="Доходы" sheetId="2" r:id="rId1"/>
    <sheet name="Лист1" sheetId="4" r:id="rId2"/>
  </sheets>
  <definedNames>
    <definedName name="_xlnm.Print_Titles" localSheetId="0">Доходы!$7:$7</definedName>
    <definedName name="_xlnm.Print_Area" localSheetId="0">Доходы!$A$1:$D$124</definedName>
  </definedNames>
  <calcPr calcId="125725"/>
</workbook>
</file>

<file path=xl/calcChain.xml><?xml version="1.0" encoding="utf-8"?>
<calcChain xmlns="http://schemas.openxmlformats.org/spreadsheetml/2006/main">
  <c r="D71" i="2"/>
  <c r="D88"/>
  <c r="D124"/>
  <c r="D49"/>
  <c r="D46"/>
  <c r="D41"/>
  <c r="D117" l="1"/>
  <c r="D113"/>
  <c r="D112" s="1"/>
  <c r="D105"/>
  <c r="D104"/>
  <c r="D95"/>
  <c r="D54" l="1"/>
  <c r="D53"/>
  <c r="D52"/>
  <c r="D51"/>
  <c r="D20"/>
  <c r="D19"/>
  <c r="D18"/>
  <c r="D17"/>
  <c r="D13"/>
  <c r="D15" l="1"/>
  <c r="D81"/>
  <c r="D80"/>
  <c r="D70"/>
  <c r="D107" l="1"/>
  <c r="D40"/>
  <c r="D35"/>
  <c r="D23"/>
  <c r="D22"/>
  <c r="D111"/>
  <c r="D122"/>
  <c r="D109"/>
  <c r="D96"/>
  <c r="D106" l="1"/>
  <c r="D37"/>
  <c r="D39"/>
  <c r="D32"/>
  <c r="D50" l="1"/>
  <c r="D123"/>
  <c r="D100"/>
  <c r="D93"/>
  <c r="D79"/>
  <c r="D74"/>
  <c r="D66"/>
  <c r="D72" l="1"/>
  <c r="D76" l="1"/>
  <c r="D68"/>
  <c r="D62"/>
  <c r="D61" s="1"/>
  <c r="D60"/>
  <c r="D33"/>
  <c r="D31" s="1"/>
  <c r="D21" l="1"/>
  <c r="D78" l="1"/>
  <c r="D65" s="1"/>
  <c r="D12"/>
  <c r="D98"/>
  <c r="D44"/>
  <c r="D14"/>
  <c r="D103"/>
  <c r="D102" s="1"/>
  <c r="D89"/>
  <c r="D87"/>
  <c r="D63"/>
  <c r="D59"/>
  <c r="D47"/>
  <c r="D28"/>
  <c r="D25"/>
  <c r="D86" l="1"/>
  <c r="D58"/>
  <c r="D11"/>
  <c r="D57" l="1"/>
  <c r="D56" s="1"/>
  <c r="D9" l="1"/>
</calcChain>
</file>

<file path=xl/sharedStrings.xml><?xml version="1.0" encoding="utf-8"?>
<sst xmlns="http://schemas.openxmlformats.org/spreadsheetml/2006/main" count="239" uniqueCount="217">
  <si>
    <t xml:space="preserve"> Наименование показателя</t>
  </si>
  <si>
    <t>Код дохода по бюджетной классификации</t>
  </si>
  <si>
    <t>Доходы бюджета - всего</t>
  </si>
  <si>
    <t>x</t>
  </si>
  <si>
    <t>в том числе:</t>
  </si>
  <si>
    <t>000 1 00 00000 00 0000 000</t>
  </si>
  <si>
    <t>000 1 01 00000 00 0000 000</t>
  </si>
  <si>
    <t>000 1 01 02000 01 0000 110</t>
  </si>
  <si>
    <t>000 1 03 00000 00 0000 000</t>
  </si>
  <si>
    <t xml:space="preserve">  Акцизы по подакцизным товарам (продукции), производимым на территории Российской Федерации</t>
  </si>
  <si>
    <t>000 1 03 02000 01 0000 110</t>
  </si>
  <si>
    <t xml:space="preserve">  НАЛОГИ НА СОВОКУПНЫЙ ДОХОД</t>
  </si>
  <si>
    <t>000 1 05 00000 00 0000 000</t>
  </si>
  <si>
    <t xml:space="preserve">  Налог, взимаемый в связи с применением упрощенной системы налогообложения</t>
  </si>
  <si>
    <t>000 1 05 01000 00 0000 110</t>
  </si>
  <si>
    <t xml:space="preserve">  Единый налог на вмененный доход для отдельных видов деятельности</t>
  </si>
  <si>
    <t>000 1 05 02000 02 0000 110</t>
  </si>
  <si>
    <t xml:space="preserve">  Налог, взимаемый в связи с применением патентной системы налогообложения</t>
  </si>
  <si>
    <t>000 1 05 04000 02 0000 110</t>
  </si>
  <si>
    <t xml:space="preserve">  НАЛОГИ НА ИМУЩЕСТВО</t>
  </si>
  <si>
    <t>000 1 06 00000 00 0000 000</t>
  </si>
  <si>
    <t xml:space="preserve">  Налог на имущество физических лиц</t>
  </si>
  <si>
    <t>000 1 06 01000 00 0000 110</t>
  </si>
  <si>
    <t xml:space="preserve">  Земельный налог</t>
  </si>
  <si>
    <t>000 1 06 06000 00 0000 110</t>
  </si>
  <si>
    <t xml:space="preserve">  ГОСУДАРСТВЕННАЯ ПОШЛИНА</t>
  </si>
  <si>
    <t>000 1 08 00000 00 0000 000</t>
  </si>
  <si>
    <t xml:space="preserve">  Государственная пошлина по делам, рассматриваемым в судах общей юрисдикции, мировыми судьями</t>
  </si>
  <si>
    <t>000 1 08 03000 01 0000 110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</si>
  <si>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</si>
  <si>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>000 1 08 07000 01 0000 110</t>
  </si>
  <si>
    <t xml:space="preserve">  ДОХОДЫ ОТ ИСПОЛЬЗОВАНИЯ ИМУЩЕСТВА, НАХОДЯЩЕГОСЯ В ГОСУДАРСТВЕННОЙ И МУНИЦИПАЛЬНОЙ СОБСТВЕННОСТИ</t>
  </si>
  <si>
    <t>000 1 11 00000 00 0000 000</t>
  </si>
  <si>
    <t xml:space="preserve">  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</si>
  <si>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000 1 11 01000 00 0000 120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</si>
  <si>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</si>
  <si>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</si>
  <si>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</si>
  <si>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</si>
  <si>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</si>
  <si>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</si>
  <si>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 xml:space="preserve"> 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</si>
  <si>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</si>
  <si>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</si>
  <si>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>000 1 11 05070 00 0000 120</t>
  </si>
  <si>
    <t xml:space="preserve">  Платежи от государственных и муниципальных унитарных предприятий</t>
  </si>
  <si>
    <t>000 1 11 07000 00 0000 120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</si>
  <si>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</si>
  <si>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000 1 11 09000 00 0000 120</t>
  </si>
  <si>
    <t xml:space="preserve">  ПЛАТЕЖИ ПРИ ПОЛЬЗОВАНИИ ПРИРОДНЫМИ РЕСУРСАМИ</t>
  </si>
  <si>
    <t>000 1 12 00000 00 0000 000</t>
  </si>
  <si>
    <t xml:space="preserve">  Плата за негативное воздействие на окружающую среду</t>
  </si>
  <si>
    <t>000 1 12 01000 01 0000 120</t>
  </si>
  <si>
    <t xml:space="preserve">  ДОХОДЫ ОТ ОКАЗАНИЯ ПЛАТНЫХ УСЛУГ (РАБОТ) И КОМПЕНСАЦИИ ЗАТРАТ ГОСУДАРСТВА</t>
  </si>
  <si>
    <t>000 1 13 00000 00 0000 000</t>
  </si>
  <si>
    <t xml:space="preserve">  Доходы от оказания платных услуг (работ)</t>
  </si>
  <si>
    <t>000 1 13 01000 00 0000 130</t>
  </si>
  <si>
    <t xml:space="preserve">  Доходы от компенсации затрат государства</t>
  </si>
  <si>
    <t>000 1 13 02000 00 0000 130</t>
  </si>
  <si>
    <t xml:space="preserve">  ДОХОДЫ ОТ ПРОДАЖИ МАТЕРИАЛЬНЫХ И НЕМАТЕРИАЛЬНЫХ АКТИВОВ</t>
  </si>
  <si>
    <t>000 1 14 00000 00 0000 000</t>
  </si>
  <si>
    <t xml:space="preserve">  Доходы от продажи квартир</t>
  </si>
  <si>
    <t>000 1 14 01000 00 0000 410</t>
  </si>
  <si>
    <t xml:space="preserve">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</si>
  <si>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</si>
  <si>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 xml:space="preserve">  ШТРАФЫ, САНКЦИИ, ВОЗМЕЩЕНИЕ УЩЕРБА</t>
  </si>
  <si>
    <t>000 1 16 00000 00 0000 000</t>
  </si>
  <si>
    <t xml:space="preserve">  БЕЗВОЗМЕЗДНЫЕ ПОСТУПЛЕНИЯ</t>
  </si>
  <si>
    <t>000 2 00 00000 00 0000 000</t>
  </si>
  <si>
    <t xml:space="preserve">  БЕЗВОЗМЕЗДНЫЕ ПОСТУПЛЕНИЯ ОТ ДРУГИХ БЮДЖЕТОВ БЮДЖЕТНОЙ СИСТЕМЫ РОССИЙСКОЙ ФЕДЕРАЦИИ</t>
  </si>
  <si>
    <t>000 2 02 00000 00 0000 000</t>
  </si>
  <si>
    <t xml:space="preserve">  Дотации бюджетам бюджетной системы Российской Федерации</t>
  </si>
  <si>
    <t xml:space="preserve">  Дотации на выравнивание бюджетной обеспеченности</t>
  </si>
  <si>
    <t xml:space="preserve">  Дотации бюджетам, связанные с особым режимом безопасного функционирования закрытых административно-территориальных образований</t>
  </si>
  <si>
    <t xml:space="preserve">  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</si>
  <si>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</si>
  <si>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</si>
  <si>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</si>
  <si>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бюджетной системы Российской Федерации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</si>
  <si>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</si>
  <si>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Прочие субвенции</t>
  </si>
  <si>
    <t xml:space="preserve">  Прочие субвенции бюджетам городских округов</t>
  </si>
  <si>
    <t>№ строки</t>
  </si>
  <si>
    <t>НАЛОГИ НА ТОВАРЫ (РАБОТЫ, УСЛУГИ), РЕАЛИЗУЕМЫЕ НА ТЕРРИТОРИИ РОССИЙСКОЙ ФЕДЕРАЦИИ</t>
  </si>
  <si>
    <t>НАЛОГОВЫЕ И НЕНАЛОГОВЫЕ ДОХОДЫ</t>
  </si>
  <si>
    <t>НАЛОГИ НА ПРИБЫЛЬ, ДОХОДЫ</t>
  </si>
  <si>
    <t>Налог на доходы физических лиц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</si>
  <si>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</si>
  <si>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 xml:space="preserve">Субвенции на финансовое обеспечение государственных гарантий реализации прав граждан на получение общедоступного и бесплатного дошкольного образования в муниципальных дошкольных образовательных организациях 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</si>
  <si>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</si>
  <si>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на оплату жилищно-коммунальных услуг отдельным категориям граждан</t>
  </si>
  <si>
    <t>000 2 02 10000 00 0000 150</t>
  </si>
  <si>
    <t>000 2 02 15001 00 0000 150</t>
  </si>
  <si>
    <t>000 2 02 15001 04 0000 150</t>
  </si>
  <si>
    <t>000 2 02 15010 00 0000 150</t>
  </si>
  <si>
    <t>000 2 02 15010 04 0000 150</t>
  </si>
  <si>
    <t>000 2 02 20000 00 0000 150</t>
  </si>
  <si>
    <t>000 2 02 29999 00 0000 150</t>
  </si>
  <si>
    <t>000 2 02 29999 04 0000 150</t>
  </si>
  <si>
    <t>000 2 02 30000 00 0000 150</t>
  </si>
  <si>
    <t>000 2 02 30022 00 0000 150</t>
  </si>
  <si>
    <t>000 2 02 30022 04 0000 150</t>
  </si>
  <si>
    <t>000 2 02 30024 04 0000 150</t>
  </si>
  <si>
    <t>000 2 02 35250 04 0000 150</t>
  </si>
  <si>
    <t>000 2 02 39999 00 0000 150</t>
  </si>
  <si>
    <t>000 2 02 39999 04 0000 150</t>
  </si>
  <si>
    <t>000 2 02 35250 00 0000 150</t>
  </si>
  <si>
    <t>Субсидии на осуществление в пределах полномочий муниципальных районов, городских округов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</si>
  <si>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Субвенции на осуществление государственного полномочия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</si>
  <si>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Субвенции на осуществление государственного полномочия Свердловской области  по созданию административных комиссий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</si>
  <si>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</t>
  </si>
  <si>
    <t>Субвенции бюджетам городских округов на оплату жилищно-коммунальных услуг отдельным категориям граждан</t>
  </si>
  <si>
    <t>Субвенции на 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</si>
  <si>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</si>
  <si>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</si>
  <si>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</si>
  <si>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000 1 03 02241 01 0000 110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</si>
  <si>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</si>
  <si>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</si>
  <si>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</si>
  <si>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</si>
  <si>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Свод доходов бюджета Новоуральского городского округа на 2020 год</t>
  </si>
  <si>
    <t>Сумма в рублях на 2020 год</t>
  </si>
  <si>
    <t xml:space="preserve">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</si>
  <si>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>000 1 11 05300 00 0000 120</t>
  </si>
  <si>
    <t>Административные штрафы, установленные Кодексом Российской Федерации об административных правонарушениях</t>
  </si>
  <si>
    <t>000 1 16 01000 00 0000 140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</si>
  <si>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</si>
  <si>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000 1 16 02000 01 0000 140</t>
  </si>
  <si>
    <t>000 1 16 10000 00 0000 140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</si>
  <si>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</si>
  <si>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Платежи в целях возмещения причиненного ущерба (убытков)</t>
  </si>
  <si>
    <t>000 2 02 15002 00 0000 150</t>
  </si>
  <si>
    <t>000 2 02 15002 04 0000 150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</si>
  <si>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</si>
  <si>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</si>
  <si>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Дотации  бюджетам городских округов на выравнивание бюджетной обеспеченности из бюджета субъекта Российской Федерации</t>
  </si>
  <si>
    <t>Субсидии на осуществление мероприятий по обеспечению питанием обучающихся в муниципальных  общеобразовательных организациях</t>
  </si>
  <si>
    <t>000 2 02 30024 00 0000 150</t>
  </si>
  <si>
    <t xml:space="preserve">  Субвенции местным бюджетам на выполнение передаваемых полномочий субъектов Российской Федерации</t>
  </si>
  <si>
    <t>Субвенции на осуществление государственного полномочия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</si>
  <si>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в редакции решения Думы НГО</t>
  </si>
  <si>
    <t>Приложение № 2  к решению Думы НГО № 133 от 11.12.2019</t>
  </si>
  <si>
    <t>000 2 02 25081 04 0000 150</t>
  </si>
  <si>
    <t>000 2 02 25081 00 0000 150</t>
  </si>
  <si>
    <t>000 2 02 25555 00 0000 150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</si>
  <si>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</si>
  <si>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</si>
  <si>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</si>
  <si>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</si>
  <si>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</si>
  <si>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</si>
  <si>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</si>
  <si>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000 2 02 25466 00 0000 150</t>
  </si>
  <si>
    <t>000 2 02 25466 04 0000 150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</si>
  <si>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</si>
  <si>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</si>
  <si>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000 2 02 20077 00 0000 150</t>
  </si>
  <si>
    <t>000 2 02 20077 04 0000 150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</si>
  <si>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</si>
  <si>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000 2 02 25497 00 0000 150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</si>
  <si>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</si>
  <si>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</si>
  <si>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Субсидии бюджетам на реализацию мероприятий по обеспечению жильем молодых семей</t>
  </si>
  <si>
    <t>Субсидии на реализацию мероприятий по поэтапному внедрению Всероссийского физкультурно-спортивного комплекса "Готов к труду и обороне" (ГТО)</t>
  </si>
  <si>
    <t>Субсидии на создание и обеспечение деятельности молодежных "коворкинг-центров"</t>
  </si>
  <si>
    <t>Субсидии на организацию военно-патриотического воспитания и допризывной подготовки молодых граждан</t>
  </si>
  <si>
    <t>000 2 02 3546204 0000 150</t>
  </si>
  <si>
    <t>000 2 02 35462 00 0000 150</t>
  </si>
  <si>
    <t>Субвенции бюджетам городских округов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</si>
  <si>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образований на компенсацию отдельным категориям граждан оплаты взноса на капитальный ремонт общего имущества в многоквартирном доме</t>
  </si>
  <si>
    <t>000 2 02 40000 00 0000 150</t>
  </si>
  <si>
    <t>000 2 02 49999 00 0000 150</t>
  </si>
  <si>
    <t>000 2 02 49999 04 0000 150</t>
  </si>
  <si>
    <t>000 2 07 00000 00 0000 000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</si>
  <si>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</si>
  <si>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</si>
  <si>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округов</t>
  </si>
  <si>
    <t>ПРОЧИЕ БЕЗВОЗМЕЗДНЫЕ ПОСТУПЛЕНИЯ</t>
  </si>
  <si>
    <t>Межбюджетные трансферты на 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</si>
  <si>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Иные межбюджетные трансферты на возмещение расходов управляющих организаций на приобретение дезинфицирующих средств</t>
  </si>
  <si>
    <t>Платежи, уплачиваемые в целях возмещения вреда</t>
  </si>
  <si>
    <t>000 1 16 11000 00 0000 140</t>
  </si>
  <si>
    <t>000 2 02 35120 00 0000 150</t>
  </si>
  <si>
    <t>000 2 02 35120 04 0000 150</t>
  </si>
  <si>
    <t>000 2 02 45424 00 0000 150</t>
  </si>
  <si>
    <t>000 2 02 45424 04 0000 150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</si>
  <si>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</si>
  <si>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</si>
  <si>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на информатизацию муниципальных библиотек, в том числе комплектование книжных фондов (включая приобретение электронных версий книг и приобретение (подписку) периодических изданий)</t>
  </si>
  <si>
    <t>Субвенции на осуществление государственного полномочия Свердловской области по организации проведения мероприятий при осуществлении деятельности по обращению с животными без владельцев</t>
  </si>
  <si>
    <t>000 1 16 07000 00 0000 140</t>
  </si>
  <si>
    <t>Иные межбюджетные трансферты на предоставление государственной поддержки на конкурсной основе муниципальным учреждениям культуры Свердловской области (проведение гастрольной деятельности)</t>
  </si>
  <si>
    <t>Иные межбюджетные трансферты на проведение профилактической дезинфекционной обработки мест общего пользования в многоквартирных домах, расположенных на территории Свердловской области</t>
  </si>
  <si>
    <t>Иные межбюджетные трансферты на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</t>
  </si>
  <si>
    <t>Иные межбюджетные трансферты на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</si>
  <si>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</si>
  <si>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000 2 02 45303 04 0000 150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</si>
  <si>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</si>
  <si>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000 2 02 45303 00 0000 150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</si>
  <si>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</si>
  <si>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</si>
  <si>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000 2 02 25304 00 0000 150</t>
  </si>
  <si>
    <t>000 2 02 25304 04 0000 150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</si>
  <si>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</si>
  <si>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</si>
  <si>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</si>
  <si>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Иные межбюджетные трансферты на приобретение саксофона для МБУК "Театр музыки, драмы и комедии"</t>
  </si>
  <si>
    <t>000 1 03 02100 01 0000 110</t>
  </si>
  <si>
    <t>Акцизы на пиво, производимое на территории Российской Федерации</t>
  </si>
  <si>
    <t>Субсидии бюджетам на софинансирование капитальных вложений в объекты муниципальной собственности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</si>
  <si>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</si>
  <si>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Иные межбюджетные трансферты на приобретение экспозиционного оборудования и мебели для МАОУ «СОШ деревни Починок"</t>
  </si>
  <si>
    <t>Иные межбюджетные трансферты на финансовое обеспечение мероприятий социально-экономического и инфраструктурного развития городского округа, в том числе на компенсацию произведенных в 2020 году кассовых расходов местного бюджета в соответствии с перечнем мероприятий</t>
  </si>
  <si>
    <t>Плата за использование лесов</t>
  </si>
  <si>
    <t>000 1 12 04000 01 0000 120</t>
  </si>
  <si>
    <t>от 23.12.2020 № 120</t>
  </si>
</sst>
</file>

<file path=xl/styles.xml><?xml version="1.0" encoding="utf-8"?>
<styleSheet xmlns="http://schemas.openxmlformats.org/spreadsheetml/2006/main">
  <numFmts count="2">
    <numFmt numFmtId="164" formatCode="dd\.mm\.yyyy"/>
    <numFmt numFmtId="165" formatCode="#,##0.00_ ;\-#,##0.00"/>
  </numFmts>
  <fonts count="29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9"/>
      <color rgb="FF000000"/>
      <name val="Arial Cyr"/>
    </font>
    <font>
      <sz val="8"/>
      <color rgb="FF000000"/>
      <name val="Arial"/>
      <family val="2"/>
      <charset val="204"/>
    </font>
    <font>
      <sz val="6"/>
      <color rgb="FF000000"/>
      <name val="Arial Cy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1"/>
      <name val="Calibri"/>
      <family val="2"/>
      <charset val="204"/>
    </font>
    <font>
      <sz val="11"/>
      <color theme="1"/>
      <name val="Liberation Serif"/>
      <family val="1"/>
      <charset val="204"/>
    </font>
    <font>
      <sz val="10"/>
      <color theme="1"/>
      <name val="Liberation Serif"/>
      <family val="1"/>
      <charset val="204"/>
    </font>
    <font>
      <sz val="11"/>
      <name val="Liberation Serif"/>
      <family val="1"/>
      <charset val="204"/>
    </font>
    <font>
      <b/>
      <sz val="14"/>
      <name val="Liberation Serif"/>
      <family val="1"/>
      <charset val="204"/>
    </font>
    <font>
      <sz val="14"/>
      <name val="Liberation Serif"/>
      <family val="1"/>
      <charset val="204"/>
    </font>
    <font>
      <b/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2"/>
      <color rgb="FF000000"/>
      <name val="Liberation Serif"/>
      <family val="1"/>
      <charset val="204"/>
    </font>
    <font>
      <sz val="11"/>
      <color rgb="FF000000"/>
      <name val="Liberation Serif"/>
      <family val="1"/>
      <charset val="204"/>
    </font>
    <font>
      <sz val="10"/>
      <color rgb="FF000000"/>
      <name val="Liberation Serif"/>
      <family val="1"/>
      <charset val="204"/>
    </font>
    <font>
      <sz val="10"/>
      <name val="Liberation Serif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Cambria"/>
      <family val="1"/>
      <charset val="204"/>
    </font>
    <font>
      <sz val="12"/>
      <name val="Cambria"/>
      <family val="1"/>
      <charset val="204"/>
    </font>
    <font>
      <sz val="12"/>
      <color rgb="FF000000"/>
      <name val="Cambria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7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/>
    </xf>
    <xf numFmtId="0" fontId="3" fillId="0" borderId="31"/>
    <xf numFmtId="49" fontId="1" fillId="0" borderId="31"/>
    <xf numFmtId="0" fontId="3" fillId="0" borderId="2">
      <alignment horizontal="center" wrapText="1"/>
    </xf>
    <xf numFmtId="49" fontId="3" fillId="0" borderId="1">
      <alignment horizontal="left"/>
    </xf>
    <xf numFmtId="49" fontId="1" fillId="0" borderId="1"/>
    <xf numFmtId="0" fontId="9" fillId="0" borderId="1">
      <alignment horizontal="center"/>
    </xf>
    <xf numFmtId="0" fontId="9" fillId="0" borderId="11">
      <alignment horizontal="center"/>
    </xf>
    <xf numFmtId="0" fontId="9" fillId="0" borderId="1"/>
    <xf numFmtId="49" fontId="9" fillId="0" borderId="1"/>
    <xf numFmtId="0" fontId="1" fillId="0" borderId="1">
      <alignment horizontal="left"/>
    </xf>
    <xf numFmtId="0" fontId="1" fillId="0" borderId="1">
      <alignment horizontal="center"/>
    </xf>
    <xf numFmtId="0" fontId="7" fillId="0" borderId="1">
      <alignment horizontal="left"/>
    </xf>
    <xf numFmtId="0" fontId="3" fillId="0" borderId="1">
      <alignment horizontal="center"/>
    </xf>
    <xf numFmtId="0" fontId="1" fillId="0" borderId="2"/>
    <xf numFmtId="0" fontId="1" fillId="0" borderId="13">
      <alignment horizontal="left" wrapText="1"/>
    </xf>
    <xf numFmtId="0" fontId="1" fillId="0" borderId="11"/>
    <xf numFmtId="0" fontId="11" fillId="0" borderId="0"/>
    <xf numFmtId="0" fontId="11" fillId="0" borderId="0"/>
    <xf numFmtId="0" fontId="11" fillId="0" borderId="0"/>
    <xf numFmtId="0" fontId="6" fillId="0" borderId="1"/>
    <xf numFmtId="0" fontId="6" fillId="0" borderId="1"/>
    <xf numFmtId="0" fontId="10" fillId="2" borderId="1"/>
    <xf numFmtId="0" fontId="6" fillId="0" borderId="1"/>
    <xf numFmtId="0" fontId="10" fillId="0" borderId="1"/>
    <xf numFmtId="0" fontId="1" fillId="0" borderId="13">
      <alignment horizontal="left"/>
    </xf>
    <xf numFmtId="0" fontId="12" fillId="0" borderId="1"/>
    <xf numFmtId="0" fontId="25" fillId="0" borderId="1"/>
  </cellStyleXfs>
  <cellXfs count="75">
    <xf numFmtId="0" fontId="0" fillId="0" borderId="0" xfId="0"/>
    <xf numFmtId="49" fontId="13" fillId="0" borderId="1" xfId="0" applyNumberFormat="1" applyFont="1" applyFill="1" applyBorder="1"/>
    <xf numFmtId="0" fontId="13" fillId="0" borderId="1" xfId="0" applyFont="1" applyFill="1" applyBorder="1" applyAlignment="1">
      <alignment vertical="center"/>
    </xf>
    <xf numFmtId="0" fontId="14" fillId="0" borderId="1" xfId="0" applyFont="1" applyFill="1" applyBorder="1"/>
    <xf numFmtId="0" fontId="15" fillId="0" borderId="1" xfId="125" applyFont="1" applyFill="1" applyAlignment="1">
      <alignment horizontal="left" wrapText="1"/>
    </xf>
    <xf numFmtId="0" fontId="13" fillId="0" borderId="1" xfId="0" applyFont="1" applyFill="1" applyBorder="1"/>
    <xf numFmtId="0" fontId="15" fillId="0" borderId="1" xfId="125" applyFont="1" applyFill="1" applyAlignment="1">
      <alignment horizontal="right"/>
    </xf>
    <xf numFmtId="0" fontId="13" fillId="3" borderId="1" xfId="0" applyNumberFormat="1" applyFont="1" applyFill="1" applyBorder="1"/>
    <xf numFmtId="0" fontId="13" fillId="3" borderId="1" xfId="0" applyFont="1" applyFill="1" applyBorder="1" applyAlignment="1">
      <alignment vertical="center"/>
    </xf>
    <xf numFmtId="0" fontId="14" fillId="3" borderId="1" xfId="0" applyFont="1" applyFill="1" applyBorder="1"/>
    <xf numFmtId="0" fontId="13" fillId="3" borderId="1" xfId="0" applyFont="1" applyFill="1" applyBorder="1"/>
    <xf numFmtId="0" fontId="16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9" fillId="0" borderId="34" xfId="0" applyNumberFormat="1" applyFont="1" applyBorder="1" applyAlignment="1">
      <alignment horizontal="center" vertical="center" wrapText="1"/>
    </xf>
    <xf numFmtId="0" fontId="19" fillId="0" borderId="34" xfId="36" applyNumberFormat="1" applyFont="1" applyFill="1" applyBorder="1" applyAlignment="1" applyProtection="1">
      <alignment horizontal="center" vertical="center" wrapText="1"/>
    </xf>
    <xf numFmtId="0" fontId="19" fillId="0" borderId="34" xfId="123" applyNumberFormat="1" applyFont="1" applyBorder="1" applyAlignment="1" applyProtection="1">
      <alignment horizontal="center" vertical="center" wrapText="1"/>
    </xf>
    <xf numFmtId="49" fontId="19" fillId="0" borderId="34" xfId="39" applyNumberFormat="1" applyFont="1" applyBorder="1" applyAlignment="1" applyProtection="1">
      <alignment horizontal="center" vertical="center" wrapText="1"/>
    </xf>
    <xf numFmtId="0" fontId="15" fillId="0" borderId="1" xfId="0" applyFont="1" applyBorder="1" applyAlignment="1" applyProtection="1">
      <protection locked="0"/>
    </xf>
    <xf numFmtId="0" fontId="19" fillId="0" borderId="34" xfId="0" applyNumberFormat="1" applyFont="1" applyBorder="1" applyAlignment="1" applyProtection="1">
      <alignment horizontal="center"/>
      <protection locked="0"/>
    </xf>
    <xf numFmtId="0" fontId="20" fillId="0" borderId="34" xfId="33" applyNumberFormat="1" applyFont="1" applyBorder="1" applyAlignment="1" applyProtection="1">
      <alignment horizontal="center" vertical="center"/>
    </xf>
    <xf numFmtId="0" fontId="20" fillId="0" borderId="34" xfId="34" applyNumberFormat="1" applyFont="1" applyBorder="1" applyAlignment="1" applyProtection="1">
      <alignment horizontal="center" vertical="center"/>
    </xf>
    <xf numFmtId="0" fontId="20" fillId="0" borderId="34" xfId="32" applyNumberFormat="1" applyFont="1" applyBorder="1" applyAlignment="1" applyProtection="1">
      <alignment horizontal="center"/>
    </xf>
    <xf numFmtId="0" fontId="15" fillId="0" borderId="0" xfId="0" applyFont="1" applyAlignment="1" applyProtection="1">
      <alignment horizontal="center"/>
      <protection locked="0"/>
    </xf>
    <xf numFmtId="0" fontId="20" fillId="0" borderId="34" xfId="36" applyNumberFormat="1" applyFont="1" applyBorder="1" applyAlignment="1" applyProtection="1">
      <alignment wrapText="1"/>
    </xf>
    <xf numFmtId="49" fontId="20" fillId="0" borderId="34" xfId="38" applyFont="1" applyBorder="1" applyAlignment="1" applyProtection="1">
      <alignment horizontal="center"/>
    </xf>
    <xf numFmtId="4" fontId="20" fillId="0" borderId="34" xfId="32" applyNumberFormat="1" applyFont="1" applyBorder="1" applyAlignment="1" applyProtection="1"/>
    <xf numFmtId="0" fontId="15" fillId="0" borderId="0" xfId="0" applyFont="1" applyProtection="1">
      <protection locked="0"/>
    </xf>
    <xf numFmtId="0" fontId="20" fillId="0" borderId="34" xfId="40" applyNumberFormat="1" applyFont="1" applyBorder="1" applyAlignment="1" applyProtection="1">
      <alignment wrapText="1"/>
    </xf>
    <xf numFmtId="49" fontId="20" fillId="0" borderId="34" xfId="42" applyFont="1" applyBorder="1" applyAlignment="1" applyProtection="1">
      <alignment horizontal="center"/>
    </xf>
    <xf numFmtId="0" fontId="20" fillId="0" borderId="34" xfId="44" applyNumberFormat="1" applyFont="1" applyBorder="1" applyAlignment="1" applyProtection="1">
      <alignment wrapText="1"/>
    </xf>
    <xf numFmtId="49" fontId="20" fillId="0" borderId="34" xfId="46" applyFont="1" applyBorder="1" applyAlignment="1" applyProtection="1">
      <alignment horizontal="center"/>
    </xf>
    <xf numFmtId="4" fontId="20" fillId="0" borderId="34" xfId="47" applyFont="1" applyBorder="1" applyAlignment="1" applyProtection="1">
      <alignment horizontal="right" shrinkToFit="1"/>
    </xf>
    <xf numFmtId="4" fontId="20" fillId="0" borderId="34" xfId="32" applyNumberFormat="1" applyFont="1" applyFill="1" applyBorder="1" applyAlignment="1" applyProtection="1"/>
    <xf numFmtId="0" fontId="20" fillId="0" borderId="34" xfId="44" applyNumberFormat="1" applyFont="1" applyFill="1" applyBorder="1" applyAlignment="1" applyProtection="1">
      <alignment vertical="center" wrapText="1"/>
    </xf>
    <xf numFmtId="49" fontId="20" fillId="0" borderId="34" xfId="46" applyFont="1" applyFill="1" applyBorder="1" applyAlignment="1" applyProtection="1">
      <alignment horizontal="center" vertical="center"/>
    </xf>
    <xf numFmtId="4" fontId="20" fillId="0" borderId="34" xfId="32" applyNumberFormat="1" applyFont="1" applyFill="1" applyBorder="1" applyAlignment="1" applyProtection="1">
      <alignment vertical="center"/>
    </xf>
    <xf numFmtId="0" fontId="15" fillId="0" borderId="1" xfId="0" applyFont="1" applyFill="1" applyBorder="1" applyProtection="1">
      <protection locked="0"/>
    </xf>
    <xf numFmtId="0" fontId="20" fillId="0" borderId="34" xfId="44" applyNumberFormat="1" applyFont="1" applyFill="1" applyBorder="1" applyAlignment="1" applyProtection="1">
      <alignment wrapText="1"/>
    </xf>
    <xf numFmtId="49" fontId="20" fillId="0" borderId="34" xfId="46" applyFont="1" applyFill="1" applyBorder="1" applyAlignment="1" applyProtection="1">
      <alignment horizontal="center"/>
    </xf>
    <xf numFmtId="4" fontId="20" fillId="0" borderId="34" xfId="47" applyFont="1" applyFill="1" applyBorder="1" applyAlignment="1" applyProtection="1">
      <alignment horizontal="right" shrinkToFit="1"/>
    </xf>
    <xf numFmtId="0" fontId="15" fillId="0" borderId="0" xfId="0" applyFont="1" applyFill="1" applyProtection="1">
      <protection locked="0"/>
    </xf>
    <xf numFmtId="0" fontId="19" fillId="0" borderId="34" xfId="0" applyFont="1" applyFill="1" applyBorder="1" applyAlignment="1">
      <alignment vertical="center" wrapText="1"/>
    </xf>
    <xf numFmtId="0" fontId="19" fillId="0" borderId="34" xfId="0" applyFont="1" applyFill="1" applyBorder="1" applyAlignment="1">
      <alignment wrapText="1"/>
    </xf>
    <xf numFmtId="0" fontId="19" fillId="0" borderId="34" xfId="0" applyFont="1" applyBorder="1" applyAlignment="1">
      <alignment wrapText="1"/>
    </xf>
    <xf numFmtId="0" fontId="15" fillId="0" borderId="1" xfId="0" applyFont="1" applyBorder="1" applyProtection="1">
      <protection locked="0"/>
    </xf>
    <xf numFmtId="0" fontId="19" fillId="0" borderId="34" xfId="0" applyFont="1" applyFill="1" applyBorder="1" applyAlignment="1" applyProtection="1">
      <alignment vertical="center" wrapText="1"/>
      <protection locked="0"/>
    </xf>
    <xf numFmtId="0" fontId="15" fillId="0" borderId="0" xfId="0" applyNumberFormat="1" applyFont="1" applyProtection="1">
      <protection locked="0"/>
    </xf>
    <xf numFmtId="0" fontId="21" fillId="0" borderId="1" xfId="14" applyNumberFormat="1" applyFont="1" applyAlignment="1" applyProtection="1"/>
    <xf numFmtId="4" fontId="22" fillId="0" borderId="1" xfId="14" applyNumberFormat="1" applyFont="1" applyProtection="1"/>
    <xf numFmtId="4" fontId="21" fillId="0" borderId="1" xfId="14" applyNumberFormat="1" applyFont="1" applyProtection="1"/>
    <xf numFmtId="0" fontId="15" fillId="0" borderId="0" xfId="0" applyFont="1" applyAlignment="1" applyProtection="1">
      <protection locked="0"/>
    </xf>
    <xf numFmtId="4" fontId="23" fillId="0" borderId="0" xfId="0" applyNumberFormat="1" applyFont="1" applyProtection="1">
      <protection locked="0"/>
    </xf>
    <xf numFmtId="4" fontId="15" fillId="0" borderId="0" xfId="0" applyNumberFormat="1" applyFont="1" applyProtection="1">
      <protection locked="0"/>
    </xf>
    <xf numFmtId="0" fontId="23" fillId="0" borderId="0" xfId="0" applyFont="1" applyProtection="1">
      <protection locked="0"/>
    </xf>
    <xf numFmtId="49" fontId="4" fillId="0" borderId="34" xfId="46" applyFont="1" applyBorder="1" applyAlignment="1" applyProtection="1">
      <alignment horizontal="center"/>
    </xf>
    <xf numFmtId="4" fontId="4" fillId="0" borderId="34" xfId="32" applyNumberFormat="1" applyFont="1" applyFill="1" applyBorder="1" applyAlignment="1" applyProtection="1"/>
    <xf numFmtId="0" fontId="24" fillId="0" borderId="1" xfId="0" applyFont="1" applyFill="1" applyBorder="1" applyProtection="1">
      <protection locked="0"/>
    </xf>
    <xf numFmtId="0" fontId="4" fillId="0" borderId="34" xfId="44" applyNumberFormat="1" applyFont="1" applyBorder="1" applyAlignment="1" applyProtection="1">
      <alignment wrapText="1"/>
    </xf>
    <xf numFmtId="4" fontId="4" fillId="0" borderId="34" xfId="32" applyNumberFormat="1" applyFont="1" applyBorder="1" applyAlignment="1" applyProtection="1"/>
    <xf numFmtId="0" fontId="24" fillId="0" borderId="1" xfId="0" applyFont="1" applyBorder="1" applyProtection="1">
      <protection locked="0"/>
    </xf>
    <xf numFmtId="4" fontId="19" fillId="0" borderId="34" xfId="0" applyNumberFormat="1" applyFont="1" applyFill="1" applyBorder="1" applyAlignment="1" applyProtection="1">
      <protection locked="0"/>
    </xf>
    <xf numFmtId="4" fontId="26" fillId="0" borderId="1" xfId="0" applyNumberFormat="1" applyFont="1" applyFill="1" applyBorder="1"/>
    <xf numFmtId="4" fontId="26" fillId="3" borderId="1" xfId="0" applyNumberFormat="1" applyFont="1" applyFill="1" applyBorder="1"/>
    <xf numFmtId="4" fontId="27" fillId="0" borderId="1" xfId="0" applyNumberFormat="1" applyFont="1" applyBorder="1" applyAlignment="1" applyProtection="1">
      <protection locked="0"/>
    </xf>
    <xf numFmtId="4" fontId="27" fillId="0" borderId="0" xfId="0" applyNumberFormat="1" applyFont="1" applyAlignment="1" applyProtection="1">
      <alignment horizontal="center"/>
      <protection locked="0"/>
    </xf>
    <xf numFmtId="4" fontId="27" fillId="0" borderId="0" xfId="0" applyNumberFormat="1" applyFont="1" applyProtection="1">
      <protection locked="0"/>
    </xf>
    <xf numFmtId="4" fontId="27" fillId="0" borderId="1" xfId="0" applyNumberFormat="1" applyFont="1" applyFill="1" applyBorder="1" applyProtection="1">
      <protection locked="0"/>
    </xf>
    <xf numFmtId="4" fontId="27" fillId="0" borderId="0" xfId="0" applyNumberFormat="1" applyFont="1" applyFill="1" applyProtection="1">
      <protection locked="0"/>
    </xf>
    <xf numFmtId="4" fontId="27" fillId="0" borderId="1" xfId="0" applyNumberFormat="1" applyFont="1" applyBorder="1" applyProtection="1">
      <protection locked="0"/>
    </xf>
    <xf numFmtId="4" fontId="28" fillId="0" borderId="1" xfId="32" applyNumberFormat="1" applyFont="1" applyBorder="1" applyAlignment="1" applyProtection="1"/>
    <xf numFmtId="4" fontId="27" fillId="0" borderId="1" xfId="126" applyNumberFormat="1" applyFont="1" applyFill="1" applyBorder="1" applyAlignment="1" applyProtection="1">
      <protection locked="0" hidden="1"/>
    </xf>
    <xf numFmtId="4" fontId="20" fillId="0" borderId="34" xfId="32" applyNumberFormat="1" applyFont="1" applyFill="1" applyBorder="1" applyAlignment="1" applyProtection="1">
      <alignment horizontal="right"/>
    </xf>
    <xf numFmtId="0" fontId="16" fillId="3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</cellXfs>
  <cellStyles count="127">
    <cellStyle name="br" xfId="118"/>
    <cellStyle name="col" xfId="117"/>
    <cellStyle name="st123" xfId="114"/>
    <cellStyle name="style0" xfId="119"/>
    <cellStyle name="td" xfId="120"/>
    <cellStyle name="tr" xfId="116"/>
    <cellStyle name="xl100" xfId="93"/>
    <cellStyle name="xl101" xfId="74"/>
    <cellStyle name="xl102" xfId="78"/>
    <cellStyle name="xl103" xfId="83"/>
    <cellStyle name="xl104" xfId="86"/>
    <cellStyle name="xl105" xfId="75"/>
    <cellStyle name="xl106" xfId="79"/>
    <cellStyle name="xl107" xfId="84"/>
    <cellStyle name="xl108" xfId="87"/>
    <cellStyle name="xl109" xfId="80"/>
    <cellStyle name="xl110" xfId="88"/>
    <cellStyle name="xl111" xfId="91"/>
    <cellStyle name="xl112" xfId="76"/>
    <cellStyle name="xl113" xfId="81"/>
    <cellStyle name="xl114" xfId="82"/>
    <cellStyle name="xl115" xfId="89"/>
    <cellStyle name="xl116" xfId="92"/>
    <cellStyle name="xl117" xfId="94"/>
    <cellStyle name="xl118" xfId="95"/>
    <cellStyle name="xl119" xfId="96"/>
    <cellStyle name="xl120" xfId="97"/>
    <cellStyle name="xl121" xfId="98"/>
    <cellStyle name="xl122" xfId="105"/>
    <cellStyle name="xl123" xfId="109"/>
    <cellStyle name="xl124" xfId="103"/>
    <cellStyle name="xl125" xfId="113"/>
    <cellStyle name="xl126" xfId="115"/>
    <cellStyle name="xl127" xfId="99"/>
    <cellStyle name="xl128" xfId="110"/>
    <cellStyle name="xl129" xfId="112"/>
    <cellStyle name="xl130" xfId="102"/>
    <cellStyle name="xl131" xfId="106"/>
    <cellStyle name="xl132" xfId="111"/>
    <cellStyle name="xl133" xfId="100"/>
    <cellStyle name="xl134" xfId="107"/>
    <cellStyle name="xl135" xfId="104"/>
    <cellStyle name="xl136" xfId="101"/>
    <cellStyle name="xl137" xfId="108"/>
    <cellStyle name="xl138" xfId="124"/>
    <cellStyle name="xl21" xfId="121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2"/>
    <cellStyle name="xl33" xfId="24"/>
    <cellStyle name="xl34" xfId="34"/>
    <cellStyle name="xl35" xfId="37"/>
    <cellStyle name="xl36" xfId="41"/>
    <cellStyle name="xl37" xfId="45"/>
    <cellStyle name="xl38" xfId="123"/>
    <cellStyle name="xl39" xfId="6"/>
    <cellStyle name="xl40" xfId="38"/>
    <cellStyle name="xl41" xfId="42"/>
    <cellStyle name="xl42" xfId="46"/>
    <cellStyle name="xl43" xfId="17"/>
    <cellStyle name="xl44" xfId="20"/>
    <cellStyle name="xl45" xfId="22"/>
    <cellStyle name="xl46" xfId="25"/>
    <cellStyle name="xl47" xfId="30"/>
    <cellStyle name="xl48" xfId="35"/>
    <cellStyle name="xl49" xfId="39"/>
    <cellStyle name="xl50" xfId="43"/>
    <cellStyle name="xl51" xfId="47"/>
    <cellStyle name="xl52" xfId="2"/>
    <cellStyle name="xl53" xfId="7"/>
    <cellStyle name="xl54" xfId="11"/>
    <cellStyle name="xl55" xfId="18"/>
    <cellStyle name="xl56" xfId="23"/>
    <cellStyle name="xl57" xfId="26"/>
    <cellStyle name="xl58" xfId="3"/>
    <cellStyle name="xl59" xfId="8"/>
    <cellStyle name="xl60" xfId="12"/>
    <cellStyle name="xl61" xfId="15"/>
    <cellStyle name="xl62" xfId="19"/>
    <cellStyle name="xl63" xfId="21"/>
    <cellStyle name="xl64" xfId="27"/>
    <cellStyle name="xl65" xfId="28"/>
    <cellStyle name="xl66" xfId="4"/>
    <cellStyle name="xl67" xfId="9"/>
    <cellStyle name="xl68" xfId="13"/>
    <cellStyle name="xl69" xfId="31"/>
    <cellStyle name="xl70" xfId="32"/>
    <cellStyle name="xl71" xfId="59"/>
    <cellStyle name="xl72" xfId="65"/>
    <cellStyle name="xl73" xfId="71"/>
    <cellStyle name="xl74" xfId="53"/>
    <cellStyle name="xl75" xfId="56"/>
    <cellStyle name="xl76" xfId="60"/>
    <cellStyle name="xl77" xfId="66"/>
    <cellStyle name="xl78" xfId="72"/>
    <cellStyle name="xl79" xfId="50"/>
    <cellStyle name="xl80" xfId="61"/>
    <cellStyle name="xl81" xfId="67"/>
    <cellStyle name="xl82" xfId="51"/>
    <cellStyle name="xl83" xfId="57"/>
    <cellStyle name="xl84" xfId="62"/>
    <cellStyle name="xl85" xfId="68"/>
    <cellStyle name="xl86" xfId="48"/>
    <cellStyle name="xl87" xfId="54"/>
    <cellStyle name="xl88" xfId="58"/>
    <cellStyle name="xl89" xfId="63"/>
    <cellStyle name="xl90" xfId="69"/>
    <cellStyle name="xl91" xfId="49"/>
    <cellStyle name="xl92" xfId="52"/>
    <cellStyle name="xl93" xfId="55"/>
    <cellStyle name="xl94" xfId="64"/>
    <cellStyle name="xl95" xfId="70"/>
    <cellStyle name="xl96" xfId="73"/>
    <cellStyle name="xl97" xfId="77"/>
    <cellStyle name="xl98" xfId="85"/>
    <cellStyle name="xl99" xfId="90"/>
    <cellStyle name="Обычный" xfId="0" builtinId="0"/>
    <cellStyle name="Обычный_tmp" xfId="126"/>
    <cellStyle name="Обычный_Доходы" xfId="125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8"/>
  <sheetViews>
    <sheetView tabSelected="1" zoomScale="90" zoomScaleNormal="90" workbookViewId="0">
      <pane ySplit="7" topLeftCell="A8" activePane="bottomLeft" state="frozen"/>
      <selection activeCell="B1" sqref="B1"/>
      <selection pane="bottomLeft" activeCell="C14" sqref="C14"/>
    </sheetView>
  </sheetViews>
  <sheetFormatPr defaultColWidth="8.85546875" defaultRowHeight="15.75"/>
  <cols>
    <col min="1" max="1" width="7.5703125" style="47" customWidth="1"/>
    <col min="2" max="2" width="86.28515625" style="51" customWidth="1"/>
    <col min="3" max="3" width="26.7109375" style="54" customWidth="1"/>
    <col min="4" max="4" width="21.28515625" style="27" customWidth="1"/>
    <col min="5" max="5" width="20.42578125" style="66" customWidth="1"/>
    <col min="6" max="16384" width="8.85546875" style="27"/>
  </cols>
  <sheetData>
    <row r="1" spans="1:5" s="5" customFormat="1" ht="43.5">
      <c r="A1" s="1"/>
      <c r="B1" s="2"/>
      <c r="C1" s="3"/>
      <c r="D1" s="4" t="s">
        <v>142</v>
      </c>
      <c r="E1" s="62"/>
    </row>
    <row r="2" spans="1:5" s="5" customFormat="1">
      <c r="A2" s="1"/>
      <c r="B2" s="2"/>
      <c r="C2" s="3"/>
      <c r="D2" s="6" t="s">
        <v>141</v>
      </c>
      <c r="E2" s="62"/>
    </row>
    <row r="3" spans="1:5" s="5" customFormat="1">
      <c r="A3" s="1"/>
      <c r="B3" s="2"/>
      <c r="C3" s="3"/>
      <c r="D3" s="6" t="s">
        <v>216</v>
      </c>
      <c r="E3" s="62"/>
    </row>
    <row r="4" spans="1:5" s="10" customFormat="1">
      <c r="A4" s="7"/>
      <c r="B4" s="8"/>
      <c r="C4" s="9"/>
      <c r="E4" s="63"/>
    </row>
    <row r="5" spans="1:5" s="10" customFormat="1" ht="18">
      <c r="A5" s="73" t="s">
        <v>121</v>
      </c>
      <c r="B5" s="73"/>
      <c r="C5" s="74"/>
      <c r="D5" s="74"/>
      <c r="E5" s="63"/>
    </row>
    <row r="6" spans="1:5" s="10" customFormat="1" ht="18">
      <c r="A6" s="11"/>
      <c r="B6" s="12"/>
      <c r="C6" s="13"/>
      <c r="D6" s="13"/>
      <c r="E6" s="63"/>
    </row>
    <row r="7" spans="1:5" s="18" customFormat="1" ht="36.75" customHeight="1">
      <c r="A7" s="14" t="s">
        <v>82</v>
      </c>
      <c r="B7" s="15" t="s">
        <v>0</v>
      </c>
      <c r="C7" s="16" t="s">
        <v>1</v>
      </c>
      <c r="D7" s="17" t="s">
        <v>122</v>
      </c>
      <c r="E7" s="64"/>
    </row>
    <row r="8" spans="1:5" s="23" customFormat="1">
      <c r="A8" s="19">
        <v>1</v>
      </c>
      <c r="B8" s="20">
        <v>2</v>
      </c>
      <c r="C8" s="21">
        <v>3</v>
      </c>
      <c r="D8" s="22">
        <v>4</v>
      </c>
      <c r="E8" s="65"/>
    </row>
    <row r="9" spans="1:5">
      <c r="A9" s="19">
        <v>1</v>
      </c>
      <c r="B9" s="24" t="s">
        <v>2</v>
      </c>
      <c r="C9" s="25" t="s">
        <v>3</v>
      </c>
      <c r="D9" s="33">
        <f>D11+D56</f>
        <v>4421841497.8599997</v>
      </c>
    </row>
    <row r="10" spans="1:5">
      <c r="A10" s="19">
        <v>2</v>
      </c>
      <c r="B10" s="28" t="s">
        <v>4</v>
      </c>
      <c r="C10" s="29"/>
      <c r="D10" s="26"/>
    </row>
    <row r="11" spans="1:5">
      <c r="A11" s="19">
        <v>3</v>
      </c>
      <c r="B11" s="30" t="s">
        <v>84</v>
      </c>
      <c r="C11" s="31" t="s">
        <v>5</v>
      </c>
      <c r="D11" s="26">
        <f>D12+D14+D21+D25+D28+D31+D41+D44+D47+D50</f>
        <v>975227518.2299999</v>
      </c>
    </row>
    <row r="12" spans="1:5">
      <c r="A12" s="19">
        <v>4</v>
      </c>
      <c r="B12" s="30" t="s">
        <v>85</v>
      </c>
      <c r="C12" s="31" t="s">
        <v>6</v>
      </c>
      <c r="D12" s="26">
        <f>D13</f>
        <v>725086055.98999989</v>
      </c>
    </row>
    <row r="13" spans="1:5">
      <c r="A13" s="19">
        <v>5</v>
      </c>
      <c r="B13" s="30" t="s">
        <v>86</v>
      </c>
      <c r="C13" s="31" t="s">
        <v>7</v>
      </c>
      <c r="D13" s="26">
        <f>776032295.63-18782564.94-32163674.7</f>
        <v>725086055.98999989</v>
      </c>
    </row>
    <row r="14" spans="1:5" ht="30.75">
      <c r="A14" s="19">
        <v>6</v>
      </c>
      <c r="B14" s="30" t="s">
        <v>83</v>
      </c>
      <c r="C14" s="31" t="s">
        <v>8</v>
      </c>
      <c r="D14" s="26">
        <f>D15</f>
        <v>20801780</v>
      </c>
    </row>
    <row r="15" spans="1:5" ht="30.75">
      <c r="A15" s="19">
        <v>7</v>
      </c>
      <c r="B15" s="30" t="s">
        <v>9</v>
      </c>
      <c r="C15" s="31" t="s">
        <v>10</v>
      </c>
      <c r="D15" s="32">
        <f>SUM(D16:D20)</f>
        <v>20801780</v>
      </c>
    </row>
    <row r="16" spans="1:5">
      <c r="A16" s="19">
        <v>8</v>
      </c>
      <c r="B16" s="30" t="s">
        <v>209</v>
      </c>
      <c r="C16" s="31" t="s">
        <v>208</v>
      </c>
      <c r="D16" s="33">
        <v>235000</v>
      </c>
    </row>
    <row r="17" spans="1:4" ht="90.75">
      <c r="A17" s="19">
        <v>9</v>
      </c>
      <c r="B17" s="30" t="s">
        <v>113</v>
      </c>
      <c r="C17" s="31" t="s">
        <v>114</v>
      </c>
      <c r="D17" s="33">
        <f>9467000+190590</f>
        <v>9657590</v>
      </c>
    </row>
    <row r="18" spans="1:4" ht="105.75">
      <c r="A18" s="19">
        <v>10</v>
      </c>
      <c r="B18" s="30" t="s">
        <v>115</v>
      </c>
      <c r="C18" s="31" t="s">
        <v>116</v>
      </c>
      <c r="D18" s="33">
        <f>71000-10350</f>
        <v>60650</v>
      </c>
    </row>
    <row r="19" spans="1:4" ht="105.75">
      <c r="A19" s="19">
        <v>11</v>
      </c>
      <c r="B19" s="30" t="s">
        <v>117</v>
      </c>
      <c r="C19" s="31" t="s">
        <v>118</v>
      </c>
      <c r="D19" s="33">
        <f>13082000-619540</f>
        <v>12462460</v>
      </c>
    </row>
    <row r="20" spans="1:4" ht="90.75">
      <c r="A20" s="19">
        <v>12</v>
      </c>
      <c r="B20" s="30" t="s">
        <v>119</v>
      </c>
      <c r="C20" s="31" t="s">
        <v>120</v>
      </c>
      <c r="D20" s="33">
        <f>-1520000-93920</f>
        <v>-1613920</v>
      </c>
    </row>
    <row r="21" spans="1:4">
      <c r="A21" s="19">
        <v>13</v>
      </c>
      <c r="B21" s="30" t="s">
        <v>11</v>
      </c>
      <c r="C21" s="31" t="s">
        <v>12</v>
      </c>
      <c r="D21" s="26">
        <f>D22+D23+D24</f>
        <v>62027000</v>
      </c>
    </row>
    <row r="22" spans="1:4">
      <c r="A22" s="19">
        <v>14</v>
      </c>
      <c r="B22" s="30" t="s">
        <v>13</v>
      </c>
      <c r="C22" s="31" t="s">
        <v>14</v>
      </c>
      <c r="D22" s="26">
        <f>44100000-9500000</f>
        <v>34600000</v>
      </c>
    </row>
    <row r="23" spans="1:4">
      <c r="A23" s="19">
        <v>15</v>
      </c>
      <c r="B23" s="30" t="s">
        <v>15</v>
      </c>
      <c r="C23" s="31" t="s">
        <v>16</v>
      </c>
      <c r="D23" s="26">
        <f>26500000-9200000</f>
        <v>17300000</v>
      </c>
    </row>
    <row r="24" spans="1:4">
      <c r="A24" s="19">
        <v>16</v>
      </c>
      <c r="B24" s="30" t="s">
        <v>17</v>
      </c>
      <c r="C24" s="31" t="s">
        <v>18</v>
      </c>
      <c r="D24" s="26">
        <v>10127000</v>
      </c>
    </row>
    <row r="25" spans="1:4">
      <c r="A25" s="19">
        <v>17</v>
      </c>
      <c r="B25" s="30" t="s">
        <v>19</v>
      </c>
      <c r="C25" s="31" t="s">
        <v>20</v>
      </c>
      <c r="D25" s="26">
        <f>D26+D27</f>
        <v>49940000</v>
      </c>
    </row>
    <row r="26" spans="1:4">
      <c r="A26" s="19">
        <v>18</v>
      </c>
      <c r="B26" s="30" t="s">
        <v>21</v>
      </c>
      <c r="C26" s="31" t="s">
        <v>22</v>
      </c>
      <c r="D26" s="26">
        <v>37800000</v>
      </c>
    </row>
    <row r="27" spans="1:4">
      <c r="A27" s="19">
        <v>19</v>
      </c>
      <c r="B27" s="30" t="s">
        <v>23</v>
      </c>
      <c r="C27" s="31" t="s">
        <v>24</v>
      </c>
      <c r="D27" s="26">
        <v>12140000</v>
      </c>
    </row>
    <row r="28" spans="1:4">
      <c r="A28" s="19">
        <v>20</v>
      </c>
      <c r="B28" s="30" t="s">
        <v>25</v>
      </c>
      <c r="C28" s="31" t="s">
        <v>26</v>
      </c>
      <c r="D28" s="26">
        <f>D29+D30</f>
        <v>13085000</v>
      </c>
    </row>
    <row r="29" spans="1:4" ht="30.75">
      <c r="A29" s="19">
        <v>21</v>
      </c>
      <c r="B29" s="30" t="s">
        <v>27</v>
      </c>
      <c r="C29" s="31" t="s">
        <v>28</v>
      </c>
      <c r="D29" s="26">
        <v>13030200</v>
      </c>
    </row>
    <row r="30" spans="1:4" ht="30.75">
      <c r="A30" s="19">
        <v>22</v>
      </c>
      <c r="B30" s="30" t="s">
        <v>29</v>
      </c>
      <c r="C30" s="31" t="s">
        <v>30</v>
      </c>
      <c r="D30" s="26">
        <v>54800</v>
      </c>
    </row>
    <row r="31" spans="1:4" ht="30.75">
      <c r="A31" s="19">
        <v>23</v>
      </c>
      <c r="B31" s="30" t="s">
        <v>31</v>
      </c>
      <c r="C31" s="31" t="s">
        <v>32</v>
      </c>
      <c r="D31" s="26">
        <f>D32+D33+D39+D40</f>
        <v>73958975</v>
      </c>
    </row>
    <row r="32" spans="1:4" ht="60.75">
      <c r="A32" s="19">
        <v>24</v>
      </c>
      <c r="B32" s="30" t="s">
        <v>33</v>
      </c>
      <c r="C32" s="31" t="s">
        <v>34</v>
      </c>
      <c r="D32" s="26">
        <f>5029100-213843</f>
        <v>4815257</v>
      </c>
    </row>
    <row r="33" spans="1:5" ht="60.75">
      <c r="A33" s="19">
        <v>25</v>
      </c>
      <c r="B33" s="30" t="s">
        <v>35</v>
      </c>
      <c r="C33" s="31" t="s">
        <v>36</v>
      </c>
      <c r="D33" s="26">
        <f>D34+D35+D36+D37+D38</f>
        <v>50288460</v>
      </c>
    </row>
    <row r="34" spans="1:5" ht="45.75">
      <c r="A34" s="19">
        <v>26</v>
      </c>
      <c r="B34" s="30" t="s">
        <v>37</v>
      </c>
      <c r="C34" s="31" t="s">
        <v>38</v>
      </c>
      <c r="D34" s="26">
        <v>34372100</v>
      </c>
    </row>
    <row r="35" spans="1:5" ht="60.75">
      <c r="A35" s="19">
        <v>27</v>
      </c>
      <c r="B35" s="30" t="s">
        <v>39</v>
      </c>
      <c r="C35" s="31" t="s">
        <v>40</v>
      </c>
      <c r="D35" s="26">
        <f>10721600-952300</f>
        <v>9769300</v>
      </c>
    </row>
    <row r="36" spans="1:5" ht="60.75">
      <c r="A36" s="19">
        <v>28</v>
      </c>
      <c r="B36" s="30" t="s">
        <v>41</v>
      </c>
      <c r="C36" s="31" t="s">
        <v>42</v>
      </c>
      <c r="D36" s="26">
        <v>56960</v>
      </c>
    </row>
    <row r="37" spans="1:5" ht="30.75">
      <c r="A37" s="19">
        <v>29</v>
      </c>
      <c r="B37" s="30" t="s">
        <v>43</v>
      </c>
      <c r="C37" s="31" t="s">
        <v>44</v>
      </c>
      <c r="D37" s="26">
        <f>6586100-617000</f>
        <v>5969100</v>
      </c>
    </row>
    <row r="38" spans="1:5" s="37" customFormat="1" ht="45">
      <c r="A38" s="19">
        <v>30</v>
      </c>
      <c r="B38" s="34" t="s">
        <v>123</v>
      </c>
      <c r="C38" s="35" t="s">
        <v>124</v>
      </c>
      <c r="D38" s="36">
        <v>121000</v>
      </c>
      <c r="E38" s="67"/>
    </row>
    <row r="39" spans="1:5">
      <c r="A39" s="19">
        <v>31</v>
      </c>
      <c r="B39" s="30" t="s">
        <v>45</v>
      </c>
      <c r="C39" s="31" t="s">
        <v>46</v>
      </c>
      <c r="D39" s="26">
        <f>191600+636368</f>
        <v>827968</v>
      </c>
    </row>
    <row r="40" spans="1:5" ht="60.75">
      <c r="A40" s="19">
        <v>32</v>
      </c>
      <c r="B40" s="30" t="s">
        <v>47</v>
      </c>
      <c r="C40" s="31" t="s">
        <v>48</v>
      </c>
      <c r="D40" s="26">
        <f>20406490-2379200</f>
        <v>18027290</v>
      </c>
    </row>
    <row r="41" spans="1:5">
      <c r="A41" s="19">
        <v>33</v>
      </c>
      <c r="B41" s="30" t="s">
        <v>49</v>
      </c>
      <c r="C41" s="31" t="s">
        <v>50</v>
      </c>
      <c r="D41" s="26">
        <f>D42+D43</f>
        <v>7653510</v>
      </c>
    </row>
    <row r="42" spans="1:5">
      <c r="A42" s="19">
        <v>34</v>
      </c>
      <c r="B42" s="30" t="s">
        <v>51</v>
      </c>
      <c r="C42" s="31" t="s">
        <v>52</v>
      </c>
      <c r="D42" s="26">
        <v>7541400</v>
      </c>
    </row>
    <row r="43" spans="1:5" s="45" customFormat="1" ht="15">
      <c r="A43" s="19">
        <v>35</v>
      </c>
      <c r="B43" s="30" t="s">
        <v>214</v>
      </c>
      <c r="C43" s="31" t="s">
        <v>215</v>
      </c>
      <c r="D43" s="72">
        <v>112110</v>
      </c>
    </row>
    <row r="44" spans="1:5" ht="30.75">
      <c r="A44" s="19">
        <v>36</v>
      </c>
      <c r="B44" s="30" t="s">
        <v>53</v>
      </c>
      <c r="C44" s="31" t="s">
        <v>54</v>
      </c>
      <c r="D44" s="26">
        <f>D45+D46</f>
        <v>2598411.62</v>
      </c>
    </row>
    <row r="45" spans="1:5">
      <c r="A45" s="19">
        <v>37</v>
      </c>
      <c r="B45" s="30" t="s">
        <v>55</v>
      </c>
      <c r="C45" s="31" t="s">
        <v>56</v>
      </c>
      <c r="D45" s="26">
        <v>416280</v>
      </c>
    </row>
    <row r="46" spans="1:5">
      <c r="A46" s="19">
        <v>38</v>
      </c>
      <c r="B46" s="30" t="s">
        <v>57</v>
      </c>
      <c r="C46" s="31" t="s">
        <v>58</v>
      </c>
      <c r="D46" s="26">
        <f>1923120.41+227570.44+30777.37+663.4</f>
        <v>2182131.62</v>
      </c>
    </row>
    <row r="47" spans="1:5">
      <c r="A47" s="19">
        <v>39</v>
      </c>
      <c r="B47" s="30" t="s">
        <v>59</v>
      </c>
      <c r="C47" s="31" t="s">
        <v>60</v>
      </c>
      <c r="D47" s="26">
        <f>D48+D49</f>
        <v>17218490</v>
      </c>
    </row>
    <row r="48" spans="1:5">
      <c r="A48" s="19">
        <v>40</v>
      </c>
      <c r="B48" s="30" t="s">
        <v>61</v>
      </c>
      <c r="C48" s="31" t="s">
        <v>62</v>
      </c>
      <c r="D48" s="26">
        <v>252000</v>
      </c>
    </row>
    <row r="49" spans="1:4" ht="60.75">
      <c r="A49" s="19">
        <v>41</v>
      </c>
      <c r="B49" s="30" t="s">
        <v>63</v>
      </c>
      <c r="C49" s="31" t="s">
        <v>64</v>
      </c>
      <c r="D49" s="26">
        <f>19678600-2600000-112110</f>
        <v>16966490</v>
      </c>
    </row>
    <row r="50" spans="1:4">
      <c r="A50" s="19">
        <v>42</v>
      </c>
      <c r="B50" s="30" t="s">
        <v>65</v>
      </c>
      <c r="C50" s="31" t="s">
        <v>66</v>
      </c>
      <c r="D50" s="33">
        <f>SUM(D51:D55)</f>
        <v>2858295.62</v>
      </c>
    </row>
    <row r="51" spans="1:4" ht="30.75">
      <c r="A51" s="19">
        <v>43</v>
      </c>
      <c r="B51" s="30" t="s">
        <v>125</v>
      </c>
      <c r="C51" s="31" t="s">
        <v>126</v>
      </c>
      <c r="D51" s="33">
        <f>1840000-1647200+29064.61</f>
        <v>221864.61</v>
      </c>
    </row>
    <row r="52" spans="1:4" ht="30.75">
      <c r="A52" s="19">
        <v>44</v>
      </c>
      <c r="B52" s="30" t="s">
        <v>127</v>
      </c>
      <c r="C52" s="31" t="s">
        <v>128</v>
      </c>
      <c r="D52" s="26">
        <f>35000+2000+285.09</f>
        <v>37285.089999999997</v>
      </c>
    </row>
    <row r="53" spans="1:4" ht="80.25" customHeight="1">
      <c r="A53" s="19">
        <v>45</v>
      </c>
      <c r="B53" s="30" t="s">
        <v>130</v>
      </c>
      <c r="C53" s="31" t="s">
        <v>191</v>
      </c>
      <c r="D53" s="26">
        <f>6286400-1687800-3019293.58</f>
        <v>1579306.42</v>
      </c>
    </row>
    <row r="54" spans="1:4">
      <c r="A54" s="19">
        <v>46</v>
      </c>
      <c r="B54" s="30" t="s">
        <v>131</v>
      </c>
      <c r="C54" s="31" t="s">
        <v>129</v>
      </c>
      <c r="D54" s="26">
        <f>835100+183739.5</f>
        <v>1018839.5</v>
      </c>
    </row>
    <row r="55" spans="1:4">
      <c r="A55" s="19">
        <v>47</v>
      </c>
      <c r="B55" s="30" t="s">
        <v>181</v>
      </c>
      <c r="C55" s="31" t="s">
        <v>182</v>
      </c>
      <c r="D55" s="26">
        <v>1000</v>
      </c>
    </row>
    <row r="56" spans="1:4">
      <c r="A56" s="19">
        <v>48</v>
      </c>
      <c r="B56" s="30" t="s">
        <v>67</v>
      </c>
      <c r="C56" s="31" t="s">
        <v>68</v>
      </c>
      <c r="D56" s="33">
        <f>D57+D122+D123+D124</f>
        <v>3446613979.6300001</v>
      </c>
    </row>
    <row r="57" spans="1:4" ht="30.75">
      <c r="A57" s="19">
        <v>49</v>
      </c>
      <c r="B57" s="30" t="s">
        <v>69</v>
      </c>
      <c r="C57" s="31" t="s">
        <v>70</v>
      </c>
      <c r="D57" s="40">
        <f>D58+D65+D86+D106</f>
        <v>3396637945</v>
      </c>
    </row>
    <row r="58" spans="1:4">
      <c r="A58" s="19">
        <v>50</v>
      </c>
      <c r="B58" s="30" t="s">
        <v>71</v>
      </c>
      <c r="C58" s="31" t="s">
        <v>91</v>
      </c>
      <c r="D58" s="26">
        <f>D59+D61+D63</f>
        <v>1472080000</v>
      </c>
    </row>
    <row r="59" spans="1:4">
      <c r="A59" s="19">
        <v>51</v>
      </c>
      <c r="B59" s="38" t="s">
        <v>72</v>
      </c>
      <c r="C59" s="31" t="s">
        <v>92</v>
      </c>
      <c r="D59" s="26">
        <f>D60</f>
        <v>1092068000</v>
      </c>
    </row>
    <row r="60" spans="1:4" ht="30.75">
      <c r="A60" s="19">
        <v>52</v>
      </c>
      <c r="B60" s="30" t="s">
        <v>136</v>
      </c>
      <c r="C60" s="31" t="s">
        <v>93</v>
      </c>
      <c r="D60" s="26">
        <f>1072790000+19278000</f>
        <v>1092068000</v>
      </c>
    </row>
    <row r="61" spans="1:4" ht="30.75">
      <c r="A61" s="19">
        <v>53</v>
      </c>
      <c r="B61" s="30" t="s">
        <v>134</v>
      </c>
      <c r="C61" s="31" t="s">
        <v>132</v>
      </c>
      <c r="D61" s="26">
        <f>D62</f>
        <v>127552000</v>
      </c>
    </row>
    <row r="62" spans="1:4" ht="30.75">
      <c r="A62" s="19">
        <v>54</v>
      </c>
      <c r="B62" s="30" t="s">
        <v>135</v>
      </c>
      <c r="C62" s="31" t="s">
        <v>133</v>
      </c>
      <c r="D62" s="26">
        <f>149847000-22295000</f>
        <v>127552000</v>
      </c>
    </row>
    <row r="63" spans="1:4" ht="30.75">
      <c r="A63" s="19">
        <v>55</v>
      </c>
      <c r="B63" s="30" t="s">
        <v>73</v>
      </c>
      <c r="C63" s="31" t="s">
        <v>94</v>
      </c>
      <c r="D63" s="26">
        <f>D64</f>
        <v>252460000</v>
      </c>
    </row>
    <row r="64" spans="1:4" ht="30.75">
      <c r="A64" s="19">
        <v>56</v>
      </c>
      <c r="B64" s="30" t="s">
        <v>74</v>
      </c>
      <c r="C64" s="31" t="s">
        <v>95</v>
      </c>
      <c r="D64" s="26">
        <v>252460000</v>
      </c>
    </row>
    <row r="65" spans="1:5" ht="30.75">
      <c r="A65" s="19">
        <v>57</v>
      </c>
      <c r="B65" s="30" t="s">
        <v>75</v>
      </c>
      <c r="C65" s="31" t="s">
        <v>96</v>
      </c>
      <c r="D65" s="32">
        <f>D66+D68+D70+D72+D74+D76+D78</f>
        <v>107688181</v>
      </c>
    </row>
    <row r="66" spans="1:5" ht="30.75">
      <c r="A66" s="19">
        <v>58</v>
      </c>
      <c r="B66" s="30" t="s">
        <v>210</v>
      </c>
      <c r="C66" s="39" t="s">
        <v>157</v>
      </c>
      <c r="D66" s="26">
        <f>D67</f>
        <v>22370800</v>
      </c>
    </row>
    <row r="67" spans="1:5" ht="30.75">
      <c r="A67" s="19">
        <v>59</v>
      </c>
      <c r="B67" s="30" t="s">
        <v>159</v>
      </c>
      <c r="C67" s="39" t="s">
        <v>158</v>
      </c>
      <c r="D67" s="26">
        <v>22370800</v>
      </c>
    </row>
    <row r="68" spans="1:5" ht="45.75">
      <c r="A68" s="19">
        <v>60</v>
      </c>
      <c r="B68" s="30" t="s">
        <v>211</v>
      </c>
      <c r="C68" s="39" t="s">
        <v>144</v>
      </c>
      <c r="D68" s="26">
        <f>D69</f>
        <v>91000</v>
      </c>
    </row>
    <row r="69" spans="1:5" ht="45.75">
      <c r="A69" s="19">
        <v>61</v>
      </c>
      <c r="B69" s="30" t="s">
        <v>204</v>
      </c>
      <c r="C69" s="39" t="s">
        <v>143</v>
      </c>
      <c r="D69" s="26">
        <v>91000</v>
      </c>
    </row>
    <row r="70" spans="1:5" ht="45.75">
      <c r="A70" s="19">
        <v>62</v>
      </c>
      <c r="B70" s="30" t="s">
        <v>201</v>
      </c>
      <c r="C70" s="39" t="s">
        <v>202</v>
      </c>
      <c r="D70" s="33">
        <f>D71</f>
        <v>11680382</v>
      </c>
    </row>
    <row r="71" spans="1:5" ht="45.75">
      <c r="A71" s="19">
        <v>63</v>
      </c>
      <c r="B71" s="30" t="s">
        <v>200</v>
      </c>
      <c r="C71" s="39" t="s">
        <v>203</v>
      </c>
      <c r="D71" s="26">
        <f>16965217-5284835</f>
        <v>11680382</v>
      </c>
    </row>
    <row r="72" spans="1:5" ht="45.75">
      <c r="A72" s="19">
        <v>64</v>
      </c>
      <c r="B72" s="30" t="s">
        <v>156</v>
      </c>
      <c r="C72" s="39" t="s">
        <v>153</v>
      </c>
      <c r="D72" s="26">
        <f>D73</f>
        <v>9994240</v>
      </c>
    </row>
    <row r="73" spans="1:5" ht="45.75">
      <c r="A73" s="19">
        <v>65</v>
      </c>
      <c r="B73" s="30" t="s">
        <v>155</v>
      </c>
      <c r="C73" s="39" t="s">
        <v>154</v>
      </c>
      <c r="D73" s="26">
        <v>9994240</v>
      </c>
    </row>
    <row r="74" spans="1:5" ht="22.5" customHeight="1">
      <c r="A74" s="19">
        <v>66</v>
      </c>
      <c r="B74" s="30" t="s">
        <v>163</v>
      </c>
      <c r="C74" s="39" t="s">
        <v>160</v>
      </c>
      <c r="D74" s="26">
        <f>D75</f>
        <v>2789500</v>
      </c>
    </row>
    <row r="75" spans="1:5" ht="30.75">
      <c r="A75" s="19">
        <v>67</v>
      </c>
      <c r="B75" s="30" t="s">
        <v>162</v>
      </c>
      <c r="C75" s="39" t="s">
        <v>161</v>
      </c>
      <c r="D75" s="26">
        <v>2789500</v>
      </c>
    </row>
    <row r="76" spans="1:5" ht="30.75">
      <c r="A76" s="19">
        <v>68</v>
      </c>
      <c r="B76" s="30" t="s">
        <v>148</v>
      </c>
      <c r="C76" s="39" t="s">
        <v>145</v>
      </c>
      <c r="D76" s="26">
        <f>D77</f>
        <v>16003400</v>
      </c>
    </row>
    <row r="77" spans="1:5" ht="30.75">
      <c r="A77" s="19">
        <v>69</v>
      </c>
      <c r="B77" s="30" t="s">
        <v>147</v>
      </c>
      <c r="C77" s="39" t="s">
        <v>146</v>
      </c>
      <c r="D77" s="26">
        <v>16003400</v>
      </c>
    </row>
    <row r="78" spans="1:5">
      <c r="A78" s="19">
        <v>70</v>
      </c>
      <c r="B78" s="30" t="s">
        <v>76</v>
      </c>
      <c r="C78" s="31" t="s">
        <v>97</v>
      </c>
      <c r="D78" s="26">
        <f>D79</f>
        <v>44758859</v>
      </c>
    </row>
    <row r="79" spans="1:5" s="41" customFormat="1">
      <c r="A79" s="19">
        <v>71</v>
      </c>
      <c r="B79" s="38" t="s">
        <v>77</v>
      </c>
      <c r="C79" s="39" t="s">
        <v>98</v>
      </c>
      <c r="D79" s="40">
        <f>SUM(D80:D85)</f>
        <v>44758859</v>
      </c>
      <c r="E79" s="68"/>
    </row>
    <row r="80" spans="1:5" s="37" customFormat="1" ht="30">
      <c r="A80" s="19">
        <v>72</v>
      </c>
      <c r="B80" s="42" t="s">
        <v>137</v>
      </c>
      <c r="C80" s="35" t="s">
        <v>98</v>
      </c>
      <c r="D80" s="36">
        <f>55852000-11485000-5598522</f>
        <v>38768478</v>
      </c>
      <c r="E80" s="67"/>
    </row>
    <row r="81" spans="1:5" s="41" customFormat="1" ht="47.25" customHeight="1">
      <c r="A81" s="19">
        <v>73</v>
      </c>
      <c r="B81" s="43" t="s">
        <v>107</v>
      </c>
      <c r="C81" s="39" t="s">
        <v>98</v>
      </c>
      <c r="D81" s="33">
        <f>24368600-19000000</f>
        <v>5368600</v>
      </c>
      <c r="E81" s="68"/>
    </row>
    <row r="82" spans="1:5" s="41" customFormat="1" ht="30.75">
      <c r="A82" s="19">
        <v>74</v>
      </c>
      <c r="B82" s="43" t="s">
        <v>164</v>
      </c>
      <c r="C82" s="39" t="s">
        <v>98</v>
      </c>
      <c r="D82" s="33">
        <v>282800</v>
      </c>
      <c r="E82" s="68"/>
    </row>
    <row r="83" spans="1:5" s="41" customFormat="1" ht="22.5" customHeight="1">
      <c r="A83" s="19">
        <v>75</v>
      </c>
      <c r="B83" s="43" t="s">
        <v>165</v>
      </c>
      <c r="C83" s="39" t="s">
        <v>98</v>
      </c>
      <c r="D83" s="33">
        <v>75700</v>
      </c>
      <c r="E83" s="68"/>
    </row>
    <row r="84" spans="1:5" s="41" customFormat="1" ht="30.75">
      <c r="A84" s="19">
        <v>76</v>
      </c>
      <c r="B84" s="43" t="s">
        <v>166</v>
      </c>
      <c r="C84" s="39" t="s">
        <v>98</v>
      </c>
      <c r="D84" s="33">
        <v>131281</v>
      </c>
      <c r="E84" s="68"/>
    </row>
    <row r="85" spans="1:5" s="41" customFormat="1" ht="45.75">
      <c r="A85" s="19">
        <v>77</v>
      </c>
      <c r="B85" s="43" t="s">
        <v>189</v>
      </c>
      <c r="C85" s="39" t="s">
        <v>98</v>
      </c>
      <c r="D85" s="33">
        <v>132000</v>
      </c>
      <c r="E85" s="68"/>
    </row>
    <row r="86" spans="1:5">
      <c r="A86" s="19">
        <v>78</v>
      </c>
      <c r="B86" s="30" t="s">
        <v>78</v>
      </c>
      <c r="C86" s="31" t="s">
        <v>99</v>
      </c>
      <c r="D86" s="26">
        <f>D87+D89+D96+D98+D100+D102</f>
        <v>1592958700</v>
      </c>
      <c r="E86" s="69"/>
    </row>
    <row r="87" spans="1:5" ht="30.75">
      <c r="A87" s="19">
        <v>79</v>
      </c>
      <c r="B87" s="30" t="s">
        <v>89</v>
      </c>
      <c r="C87" s="31" t="s">
        <v>100</v>
      </c>
      <c r="D87" s="26">
        <f>D88</f>
        <v>38898900</v>
      </c>
      <c r="E87" s="69"/>
    </row>
    <row r="88" spans="1:5" ht="30.75">
      <c r="A88" s="19">
        <v>80</v>
      </c>
      <c r="B88" s="30" t="s">
        <v>79</v>
      </c>
      <c r="C88" s="31" t="s">
        <v>101</v>
      </c>
      <c r="D88" s="26">
        <f>29149300+3000000+5982100+767500</f>
        <v>38898900</v>
      </c>
      <c r="E88" s="71"/>
    </row>
    <row r="89" spans="1:5" s="41" customFormat="1" ht="30.75">
      <c r="A89" s="19">
        <v>81</v>
      </c>
      <c r="B89" s="38" t="s">
        <v>139</v>
      </c>
      <c r="C89" s="39" t="s">
        <v>138</v>
      </c>
      <c r="D89" s="33">
        <f>SUM(D90:D95)</f>
        <v>247063700</v>
      </c>
      <c r="E89" s="67"/>
    </row>
    <row r="90" spans="1:5" s="41" customFormat="1" ht="45.75">
      <c r="A90" s="19">
        <v>82</v>
      </c>
      <c r="B90" s="44" t="s">
        <v>108</v>
      </c>
      <c r="C90" s="39" t="s">
        <v>102</v>
      </c>
      <c r="D90" s="33">
        <v>227000</v>
      </c>
      <c r="E90" s="68"/>
    </row>
    <row r="91" spans="1:5" s="41" customFormat="1" ht="60.75">
      <c r="A91" s="19">
        <v>83</v>
      </c>
      <c r="B91" s="43" t="s">
        <v>140</v>
      </c>
      <c r="C91" s="39" t="s">
        <v>102</v>
      </c>
      <c r="D91" s="33">
        <v>200</v>
      </c>
      <c r="E91" s="68"/>
    </row>
    <row r="92" spans="1:5" s="41" customFormat="1" ht="30.75">
      <c r="A92" s="19">
        <v>84</v>
      </c>
      <c r="B92" s="44" t="s">
        <v>109</v>
      </c>
      <c r="C92" s="39" t="s">
        <v>102</v>
      </c>
      <c r="D92" s="33">
        <v>137000</v>
      </c>
      <c r="E92" s="68"/>
    </row>
    <row r="93" spans="1:5" s="41" customFormat="1" ht="52.5" customHeight="1">
      <c r="A93" s="19">
        <v>85</v>
      </c>
      <c r="B93" s="44" t="s">
        <v>110</v>
      </c>
      <c r="C93" s="39" t="s">
        <v>102</v>
      </c>
      <c r="D93" s="33">
        <f>1550000-254600</f>
        <v>1295400</v>
      </c>
      <c r="E93" s="68"/>
    </row>
    <row r="94" spans="1:5" s="41" customFormat="1" ht="45.75">
      <c r="A94" s="19">
        <v>86</v>
      </c>
      <c r="B94" s="43" t="s">
        <v>190</v>
      </c>
      <c r="C94" s="39" t="s">
        <v>102</v>
      </c>
      <c r="D94" s="33">
        <v>1929400</v>
      </c>
      <c r="E94" s="68"/>
    </row>
    <row r="95" spans="1:5" s="41" customFormat="1" ht="45.75">
      <c r="A95" s="19">
        <v>87</v>
      </c>
      <c r="B95" s="44" t="s">
        <v>87</v>
      </c>
      <c r="C95" s="39" t="s">
        <v>102</v>
      </c>
      <c r="D95" s="33">
        <f>231698000+11776700</f>
        <v>243474700</v>
      </c>
      <c r="E95" s="68"/>
    </row>
    <row r="96" spans="1:5" s="57" customFormat="1" ht="47.25">
      <c r="A96" s="19">
        <v>88</v>
      </c>
      <c r="B96" s="58" t="s">
        <v>206</v>
      </c>
      <c r="C96" s="55" t="s">
        <v>183</v>
      </c>
      <c r="D96" s="56">
        <f>D97</f>
        <v>19900</v>
      </c>
      <c r="E96" s="67"/>
    </row>
    <row r="97" spans="1:5" s="60" customFormat="1" ht="47.25">
      <c r="A97" s="19">
        <v>89</v>
      </c>
      <c r="B97" s="58" t="s">
        <v>205</v>
      </c>
      <c r="C97" s="55" t="s">
        <v>184</v>
      </c>
      <c r="D97" s="59">
        <v>19900</v>
      </c>
      <c r="E97" s="69"/>
    </row>
    <row r="98" spans="1:5" ht="30.75">
      <c r="A98" s="19">
        <v>90</v>
      </c>
      <c r="B98" s="30" t="s">
        <v>90</v>
      </c>
      <c r="C98" s="31" t="s">
        <v>106</v>
      </c>
      <c r="D98" s="32">
        <f t="shared" ref="D98:D100" si="0">D99</f>
        <v>35852000</v>
      </c>
    </row>
    <row r="99" spans="1:5" ht="30.75">
      <c r="A99" s="19">
        <v>91</v>
      </c>
      <c r="B99" s="30" t="s">
        <v>111</v>
      </c>
      <c r="C99" s="31" t="s">
        <v>103</v>
      </c>
      <c r="D99" s="26">
        <v>35852000</v>
      </c>
    </row>
    <row r="100" spans="1:5" ht="45.75">
      <c r="A100" s="19">
        <v>92</v>
      </c>
      <c r="B100" s="30" t="s">
        <v>170</v>
      </c>
      <c r="C100" s="31" t="s">
        <v>168</v>
      </c>
      <c r="D100" s="32">
        <f t="shared" si="0"/>
        <v>299400</v>
      </c>
    </row>
    <row r="101" spans="1:5" ht="45.75">
      <c r="A101" s="19">
        <v>93</v>
      </c>
      <c r="B101" s="30" t="s">
        <v>169</v>
      </c>
      <c r="C101" s="31" t="s">
        <v>167</v>
      </c>
      <c r="D101" s="26">
        <v>299400</v>
      </c>
    </row>
    <row r="102" spans="1:5" s="45" customFormat="1">
      <c r="A102" s="19">
        <v>94</v>
      </c>
      <c r="B102" s="30" t="s">
        <v>80</v>
      </c>
      <c r="C102" s="31" t="s">
        <v>104</v>
      </c>
      <c r="D102" s="32">
        <f t="shared" ref="D102" si="1">D103</f>
        <v>1270824800</v>
      </c>
      <c r="E102" s="69"/>
    </row>
    <row r="103" spans="1:5" s="37" customFormat="1">
      <c r="A103" s="19">
        <v>95</v>
      </c>
      <c r="B103" s="38" t="s">
        <v>81</v>
      </c>
      <c r="C103" s="39" t="s">
        <v>105</v>
      </c>
      <c r="D103" s="33">
        <f>D104+D105</f>
        <v>1270824800</v>
      </c>
      <c r="E103" s="67"/>
    </row>
    <row r="104" spans="1:5" s="37" customFormat="1" ht="75.75">
      <c r="A104" s="19">
        <v>96</v>
      </c>
      <c r="B104" s="43" t="s">
        <v>112</v>
      </c>
      <c r="C104" s="39" t="s">
        <v>105</v>
      </c>
      <c r="D104" s="33">
        <f>725709000-33092000-3000000-200000</f>
        <v>689417000</v>
      </c>
      <c r="E104" s="67"/>
    </row>
    <row r="105" spans="1:5" s="37" customFormat="1" ht="45.75">
      <c r="A105" s="19">
        <v>97</v>
      </c>
      <c r="B105" s="44" t="s">
        <v>88</v>
      </c>
      <c r="C105" s="39" t="s">
        <v>105</v>
      </c>
      <c r="D105" s="33">
        <f>680567000-87567000-7700000-3892200</f>
        <v>581407800</v>
      </c>
      <c r="E105" s="67"/>
    </row>
    <row r="106" spans="1:5">
      <c r="A106" s="19">
        <v>98</v>
      </c>
      <c r="B106" s="30" t="s">
        <v>175</v>
      </c>
      <c r="C106" s="31" t="s">
        <v>171</v>
      </c>
      <c r="D106" s="32">
        <f>D107+D111+D109</f>
        <v>223911064</v>
      </c>
      <c r="E106" s="69"/>
    </row>
    <row r="107" spans="1:5" s="45" customFormat="1" ht="45.75">
      <c r="A107" s="19">
        <v>99</v>
      </c>
      <c r="B107" s="30" t="s">
        <v>198</v>
      </c>
      <c r="C107" s="31" t="s">
        <v>199</v>
      </c>
      <c r="D107" s="26">
        <f>D108</f>
        <v>11448900</v>
      </c>
      <c r="E107" s="70"/>
    </row>
    <row r="108" spans="1:5" s="45" customFormat="1" ht="45.75">
      <c r="A108" s="19">
        <v>100</v>
      </c>
      <c r="B108" s="38" t="s">
        <v>196</v>
      </c>
      <c r="C108" s="31" t="s">
        <v>197</v>
      </c>
      <c r="D108" s="26">
        <v>11448900</v>
      </c>
      <c r="E108" s="70"/>
    </row>
    <row r="109" spans="1:5" ht="45.75">
      <c r="A109" s="19">
        <v>101</v>
      </c>
      <c r="B109" s="38" t="s">
        <v>188</v>
      </c>
      <c r="C109" s="39" t="s">
        <v>185</v>
      </c>
      <c r="D109" s="26">
        <f>D110</f>
        <v>90000000</v>
      </c>
      <c r="E109" s="69"/>
    </row>
    <row r="110" spans="1:5" ht="60.75">
      <c r="A110" s="19">
        <v>102</v>
      </c>
      <c r="B110" s="30" t="s">
        <v>187</v>
      </c>
      <c r="C110" s="39" t="s">
        <v>186</v>
      </c>
      <c r="D110" s="26">
        <v>90000000</v>
      </c>
    </row>
    <row r="111" spans="1:5">
      <c r="A111" s="19">
        <v>103</v>
      </c>
      <c r="B111" s="30" t="s">
        <v>176</v>
      </c>
      <c r="C111" s="39" t="s">
        <v>172</v>
      </c>
      <c r="D111" s="26">
        <f>D112</f>
        <v>122462164</v>
      </c>
    </row>
    <row r="112" spans="1:5">
      <c r="A112" s="19">
        <v>104</v>
      </c>
      <c r="B112" s="30" t="s">
        <v>177</v>
      </c>
      <c r="C112" s="39" t="s">
        <v>173</v>
      </c>
      <c r="D112" s="26">
        <f>SUM(D113:D121)</f>
        <v>122462164</v>
      </c>
    </row>
    <row r="113" spans="1:5" ht="75.75">
      <c r="A113" s="19">
        <v>105</v>
      </c>
      <c r="B113" s="30" t="s">
        <v>179</v>
      </c>
      <c r="C113" s="39" t="s">
        <v>173</v>
      </c>
      <c r="D113" s="26">
        <f>1827200-1096300+880900</f>
        <v>1611800</v>
      </c>
    </row>
    <row r="114" spans="1:5" ht="30.75">
      <c r="A114" s="19">
        <v>106</v>
      </c>
      <c r="B114" s="30" t="s">
        <v>180</v>
      </c>
      <c r="C114" s="39" t="s">
        <v>173</v>
      </c>
      <c r="D114" s="26">
        <v>956904</v>
      </c>
    </row>
    <row r="115" spans="1:5" ht="45.75">
      <c r="A115" s="19">
        <v>107</v>
      </c>
      <c r="B115" s="30" t="s">
        <v>193</v>
      </c>
      <c r="C115" s="39" t="s">
        <v>173</v>
      </c>
      <c r="D115" s="26">
        <v>498000</v>
      </c>
    </row>
    <row r="116" spans="1:5" ht="45.75">
      <c r="A116" s="19">
        <v>108</v>
      </c>
      <c r="B116" s="30" t="s">
        <v>192</v>
      </c>
      <c r="C116" s="39" t="s">
        <v>173</v>
      </c>
      <c r="D116" s="26">
        <v>416660</v>
      </c>
    </row>
    <row r="117" spans="1:5" ht="50.25" customHeight="1">
      <c r="A117" s="19">
        <v>109</v>
      </c>
      <c r="B117" s="30" t="s">
        <v>194</v>
      </c>
      <c r="C117" s="39" t="s">
        <v>173</v>
      </c>
      <c r="D117" s="26">
        <f>16630500+813000</f>
        <v>17443500</v>
      </c>
    </row>
    <row r="118" spans="1:5" ht="60.75">
      <c r="A118" s="19">
        <v>110</v>
      </c>
      <c r="B118" s="30" t="s">
        <v>195</v>
      </c>
      <c r="C118" s="39" t="s">
        <v>173</v>
      </c>
      <c r="D118" s="26">
        <v>1185300</v>
      </c>
    </row>
    <row r="119" spans="1:5" ht="30.75">
      <c r="A119" s="19">
        <v>111</v>
      </c>
      <c r="B119" s="30" t="s">
        <v>207</v>
      </c>
      <c r="C119" s="39" t="s">
        <v>173</v>
      </c>
      <c r="D119" s="26">
        <v>150000</v>
      </c>
    </row>
    <row r="120" spans="1:5" ht="30.75">
      <c r="A120" s="19">
        <v>112</v>
      </c>
      <c r="B120" s="30" t="s">
        <v>212</v>
      </c>
      <c r="C120" s="39" t="s">
        <v>173</v>
      </c>
      <c r="D120" s="26">
        <v>200000</v>
      </c>
    </row>
    <row r="121" spans="1:5" ht="60.75">
      <c r="A121" s="19">
        <v>113</v>
      </c>
      <c r="B121" s="30" t="s">
        <v>213</v>
      </c>
      <c r="C121" s="39" t="s">
        <v>173</v>
      </c>
      <c r="D121" s="26">
        <v>100000000</v>
      </c>
    </row>
    <row r="122" spans="1:5">
      <c r="A122" s="19">
        <v>114</v>
      </c>
      <c r="B122" s="30" t="s">
        <v>178</v>
      </c>
      <c r="C122" s="35" t="s">
        <v>174</v>
      </c>
      <c r="D122" s="26">
        <f>25500000+11000000</f>
        <v>36500000</v>
      </c>
    </row>
    <row r="123" spans="1:5" s="37" customFormat="1" ht="60">
      <c r="A123" s="19">
        <v>115</v>
      </c>
      <c r="B123" s="46" t="s">
        <v>149</v>
      </c>
      <c r="C123" s="39" t="s">
        <v>150</v>
      </c>
      <c r="D123" s="61">
        <f>24500126.33+22324061.53+0.33-20022292.39</f>
        <v>26801895.799999997</v>
      </c>
      <c r="E123" s="67"/>
    </row>
    <row r="124" spans="1:5" s="37" customFormat="1" ht="30">
      <c r="A124" s="19">
        <v>116</v>
      </c>
      <c r="B124" s="46" t="s">
        <v>151</v>
      </c>
      <c r="C124" s="39" t="s">
        <v>152</v>
      </c>
      <c r="D124" s="61">
        <f>-13294420.4-30777.37-663.4</f>
        <v>-13325861.17</v>
      </c>
      <c r="E124" s="67"/>
    </row>
    <row r="125" spans="1:5">
      <c r="B125" s="48"/>
      <c r="C125" s="49"/>
      <c r="D125" s="50"/>
    </row>
    <row r="126" spans="1:5">
      <c r="C126" s="52"/>
      <c r="D126" s="53"/>
    </row>
    <row r="127" spans="1:5">
      <c r="C127" s="52"/>
      <c r="D127" s="53"/>
    </row>
    <row r="128" spans="1:5">
      <c r="C128" s="52"/>
      <c r="D128" s="53"/>
    </row>
    <row r="129" spans="3:4">
      <c r="C129" s="52"/>
      <c r="D129" s="53"/>
    </row>
    <row r="130" spans="3:4">
      <c r="C130" s="52"/>
      <c r="D130" s="53"/>
    </row>
    <row r="131" spans="3:4">
      <c r="C131" s="52"/>
      <c r="D131" s="53"/>
    </row>
    <row r="132" spans="3:4">
      <c r="C132" s="52"/>
      <c r="D132" s="53"/>
    </row>
    <row r="133" spans="3:4">
      <c r="C133" s="52"/>
      <c r="D133" s="53"/>
    </row>
    <row r="134" spans="3:4">
      <c r="C134" s="52"/>
      <c r="D134" s="53"/>
    </row>
    <row r="135" spans="3:4">
      <c r="C135" s="52"/>
      <c r="D135" s="53"/>
    </row>
    <row r="136" spans="3:4">
      <c r="C136" s="52"/>
      <c r="D136" s="53"/>
    </row>
    <row r="137" spans="3:4">
      <c r="C137" s="52"/>
      <c r="D137" s="53"/>
    </row>
    <row r="138" spans="3:4">
      <c r="C138" s="52"/>
      <c r="D138" s="53"/>
    </row>
    <row r="139" spans="3:4">
      <c r="C139" s="52"/>
      <c r="D139" s="53"/>
    </row>
    <row r="140" spans="3:4">
      <c r="C140" s="52"/>
      <c r="D140" s="53"/>
    </row>
    <row r="141" spans="3:4">
      <c r="C141" s="52"/>
      <c r="D141" s="53"/>
    </row>
    <row r="142" spans="3:4">
      <c r="C142" s="52"/>
      <c r="D142" s="53"/>
    </row>
    <row r="143" spans="3:4">
      <c r="C143" s="52"/>
      <c r="D143" s="53"/>
    </row>
    <row r="144" spans="3:4">
      <c r="C144" s="52"/>
      <c r="D144" s="53"/>
    </row>
    <row r="145" spans="3:4">
      <c r="C145" s="52"/>
      <c r="D145" s="53"/>
    </row>
    <row r="146" spans="3:4">
      <c r="C146" s="52"/>
      <c r="D146" s="53"/>
    </row>
    <row r="147" spans="3:4">
      <c r="C147" s="52"/>
      <c r="D147" s="53"/>
    </row>
    <row r="148" spans="3:4">
      <c r="C148" s="52"/>
      <c r="D148" s="53"/>
    </row>
  </sheetData>
  <mergeCells count="1">
    <mergeCell ref="A5:D5"/>
  </mergeCells>
  <pageMargins left="1.1417322834645669" right="0.39370078740157483" top="0.78740157480314965" bottom="0.78" header="0.6692913385826772" footer="0.66"/>
  <pageSetup paperSize="8" scale="9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0503117M&lt;/Code&gt;&#10;  &lt;DocLink&gt;260357&lt;/DocLink&gt;&#10;  &lt;DocName&gt;Отчет об исполнении бюджета (месячный)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EB436B8-EE99-49AB-A38A-05497AC8DC0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Доходы</vt:lpstr>
      <vt:lpstr>Лист1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Лисова Е.П.</dc:creator>
  <cp:lastModifiedBy>duma08</cp:lastModifiedBy>
  <cp:lastPrinted>2020-12-21T05:45:38Z</cp:lastPrinted>
  <dcterms:created xsi:type="dcterms:W3CDTF">2018-10-18T10:31:29Z</dcterms:created>
  <dcterms:modified xsi:type="dcterms:W3CDTF">2020-12-24T03:58:27Z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Отчет об исполнении бюджета (месячный)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18.2.5.28413</vt:lpwstr>
  </property>
  <property fmtid="{D5CDD505-2E9C-101B-9397-08002B2CF9AE}" pid="5" name="Версия базы">
    <vt:lpwstr>18.2.0.53279833</vt:lpwstr>
  </property>
  <property fmtid="{D5CDD505-2E9C-101B-9397-08002B2CF9AE}" pid="6" name="Тип сервера">
    <vt:lpwstr>MSSQL</vt:lpwstr>
  </property>
  <property fmtid="{D5CDD505-2E9C-101B-9397-08002B2CF9AE}" pid="7" name="Сервер">
    <vt:lpwstr>server2</vt:lpwstr>
  </property>
  <property fmtid="{D5CDD505-2E9C-101B-9397-08002B2CF9AE}" pid="8" name="База">
    <vt:lpwstr>svod_smart</vt:lpwstr>
  </property>
  <property fmtid="{D5CDD505-2E9C-101B-9397-08002B2CF9AE}" pid="9" name="Пользователь">
    <vt:lpwstr>f070_05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